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20" i="1" l="1"/>
  <c r="H16" i="1" l="1"/>
  <c r="H14" i="1"/>
  <c r="H11" i="1"/>
  <c r="H10" i="1"/>
  <c r="H7" i="1"/>
  <c r="I24" i="1"/>
  <c r="I23" i="1"/>
  <c r="I22" i="1"/>
  <c r="I21" i="1"/>
  <c r="I20" i="1"/>
  <c r="I18" i="1"/>
  <c r="I16" i="1"/>
  <c r="I11" i="1"/>
  <c r="I7" i="1"/>
  <c r="F21" i="1"/>
  <c r="F18" i="1"/>
  <c r="I8" i="1" l="1"/>
  <c r="I14" i="1"/>
  <c r="I17" i="1"/>
  <c r="I10" i="1"/>
  <c r="I13" i="1"/>
  <c r="I9" i="1"/>
  <c r="E22" i="1" l="1"/>
  <c r="E21" i="1"/>
  <c r="E20" i="1"/>
  <c r="E18" i="1"/>
  <c r="E24" i="1"/>
  <c r="E23" i="1"/>
  <c r="D18" i="1"/>
  <c r="C18" i="1"/>
  <c r="E16" i="1"/>
  <c r="E14" i="1"/>
  <c r="E13" i="1"/>
  <c r="E10" i="1"/>
  <c r="E7" i="1"/>
  <c r="D13" i="1" l="1"/>
  <c r="D24" i="1"/>
  <c r="D23" i="1"/>
  <c r="D22" i="1"/>
  <c r="D20" i="1"/>
  <c r="D21" i="1" l="1"/>
  <c r="B25" i="1"/>
  <c r="C21" i="1"/>
  <c r="B21" i="1"/>
  <c r="H17" i="1" l="1"/>
  <c r="H9" i="1"/>
  <c r="H8" i="1"/>
  <c r="B18" i="1"/>
</calcChain>
</file>

<file path=xl/sharedStrings.xml><?xml version="1.0" encoding="utf-8"?>
<sst xmlns="http://schemas.openxmlformats.org/spreadsheetml/2006/main" count="50" uniqueCount="42">
  <si>
    <t>Verohallinto / Veronkantoyksikkö</t>
  </si>
  <si>
    <t>Verolaji</t>
  </si>
  <si>
    <t>Muut verot</t>
  </si>
  <si>
    <t>Arpajaisvero</t>
  </si>
  <si>
    <t>Pankkivero</t>
  </si>
  <si>
    <t>Perintö- ja lahjavero</t>
  </si>
  <si>
    <t>Varainsiirtovero</t>
  </si>
  <si>
    <t>luvut miljoonia euroja</t>
  </si>
  <si>
    <t>Tulon ja varallisuuden perusteella kannettavat verot</t>
  </si>
  <si>
    <t>Ansio- ja pääomatuloverot</t>
  </si>
  <si>
    <t>Yhteisövero</t>
  </si>
  <si>
    <t>Korkotulojen lähdevero</t>
  </si>
  <si>
    <t>Liikevaihdon perusteella kannettavat verot ja maksut</t>
  </si>
  <si>
    <t>Eräistä vakuutusmaksuista suoritettava vero</t>
  </si>
  <si>
    <t>Arvonlisävero*</t>
  </si>
  <si>
    <t>-</t>
  </si>
  <si>
    <t>Muut verot ja veronluonteiset tulot**</t>
  </si>
  <si>
    <t>Korkotulot</t>
  </si>
  <si>
    <t>Muiden taulukossa esitettyjen verolajien osalta tuloutukset ovat vertailukelpoisia valtion talousarvion kanssa.</t>
  </si>
  <si>
    <t>Verohallinnon lisäksi veroja keräävät myös Tulli ja Trafi. Niiden keräämät verot eivät näy Verohallinnon verokertymissä.</t>
  </si>
  <si>
    <t>Tuloutusten muutos (%)</t>
  </si>
  <si>
    <t>Osuus (%) (tuloutukset /
talousarvio)</t>
  </si>
  <si>
    <t>Verohallinnon tuloutusten valtiolle ja valtion talousarvion 2014 vertailu</t>
  </si>
  <si>
    <t>Tilinpäätös 2013</t>
  </si>
  <si>
    <t>**Valtion muita veroja ovat mm. valmisteverot sekä autovero ja ajoneuvovero. Muita verokertymiä voi seurata esim. Valtiokonttorin ylläpitämiltä valtiontalouden internet-raportointisivuilta osoitteesta http://www.netra.fi.</t>
  </si>
  <si>
    <t>Talousarvion muutos (%) 2013 tilinpäätöksestä</t>
  </si>
  <si>
    <t>Talousarvion muutos (%) = talousarvion 2014 verotuloarvioiden muutos tilinpäätökseen 2013 verrattuna</t>
  </si>
  <si>
    <t>*Verohallinnon tuloutuksissa valtiolle ei näy Tullin keräämä arvonlisävero. Valtion talousarviossa alv esitetään kuitenkin Verohallinnon ja Tullin keräämänä yhteissummana. Vuonna 2013 Verohallinnon osuus alv:n kokonaiskertymästä oli 85 %.</t>
  </si>
  <si>
    <t>Verot ja veronluonteiset tulot yhteensä</t>
  </si>
  <si>
    <t>Muut tulot</t>
  </si>
  <si>
    <t>Nettolainanotto</t>
  </si>
  <si>
    <t>Yli-/alijäämä</t>
  </si>
  <si>
    <t>Tulot yhteensä</t>
  </si>
  <si>
    <t>Menot yhteensä</t>
  </si>
  <si>
    <t>alleviivattuna valtion talousarvion 2014 voimassa olevat tulo- ja menoarviot</t>
  </si>
  <si>
    <t>I lisätalousarvio
(22.5.2014)</t>
  </si>
  <si>
    <t>II lisätalousarvio
(4.9.2014)</t>
  </si>
  <si>
    <t>Valtion talousarvio 2014
(21.11.2013)</t>
  </si>
  <si>
    <t>III lisätalousarvio
(13.11.2014)</t>
  </si>
  <si>
    <t>Tuloutukset valtiolle
1.1.-31.12.2014</t>
  </si>
  <si>
    <t>Tuloutusten muutos (%) = Verohallinnon tuloutusten valtiolle muutos 1.1.-31.12.2013 → 1.1.-31.12.2014</t>
  </si>
  <si>
    <t>Osuus (%) = Verohallinnon 31.12.2014 mennessä tulouttamien verojen osuus valtion talousarvion 2014 verotuloarvioista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</si>
</sst>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0.0_ ;[Red]\-0.0\ "/>
    <numFmt numFmtId="166" formatCode="0.0"/>
    <numFmt numFmtId="167" formatCode="0.0\ %"/>
  </numFmts>
  <fonts count="3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thin">
        <color theme="6" tint="-0.499984740745262"/>
      </bottom>
      <diagonal/>
    </border>
    <border>
      <left style="medium">
        <color theme="3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/>
      <top style="thin">
        <color theme="6" tint="-0.499984740745262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3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  <border>
      <left style="thin">
        <color theme="6" tint="-0.499984740745262"/>
      </left>
      <right style="medium">
        <color theme="3"/>
      </right>
      <top style="medium">
        <color theme="3"/>
      </top>
      <bottom/>
      <diagonal/>
    </border>
    <border>
      <left style="thin">
        <color theme="6" tint="-0.499984740745262"/>
      </left>
      <right style="medium">
        <color theme="3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</cellStyleXfs>
  <cellXfs count="14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quotePrefix="1" applyFont="1"/>
    <xf numFmtId="0" fontId="0" fillId="0" borderId="0" xfId="0"/>
    <xf numFmtId="0" fontId="20" fillId="0" borderId="0" xfId="0" applyFont="1" applyAlignment="1"/>
    <xf numFmtId="0" fontId="20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166" fontId="0" fillId="0" borderId="0" xfId="0" applyNumberFormat="1" applyBorder="1"/>
    <xf numFmtId="0" fontId="20" fillId="0" borderId="0" xfId="0" applyNumberFormat="1" applyFont="1" applyFill="1" applyBorder="1" applyAlignment="1">
      <alignment horizontal="left" vertical="center"/>
    </xf>
    <xf numFmtId="0" fontId="23" fillId="33" borderId="12" xfId="0" applyFont="1" applyFill="1" applyBorder="1" applyAlignment="1">
      <alignment horizontal="left" indent="1"/>
    </xf>
    <xf numFmtId="0" fontId="24" fillId="33" borderId="13" xfId="0" applyFont="1" applyFill="1" applyBorder="1" applyAlignment="1">
      <alignment horizontal="left" indent="2"/>
    </xf>
    <xf numFmtId="0" fontId="24" fillId="33" borderId="11" xfId="0" applyFont="1" applyFill="1" applyBorder="1" applyAlignment="1">
      <alignment horizontal="left" indent="2"/>
    </xf>
    <xf numFmtId="0" fontId="23" fillId="0" borderId="12" xfId="0" applyFont="1" applyFill="1" applyBorder="1" applyAlignment="1">
      <alignment horizontal="left" indent="1"/>
    </xf>
    <xf numFmtId="0" fontId="24" fillId="0" borderId="13" xfId="0" applyFont="1" applyFill="1" applyBorder="1" applyAlignment="1">
      <alignment horizontal="left" indent="2"/>
    </xf>
    <xf numFmtId="0" fontId="24" fillId="0" borderId="14" xfId="0" applyFont="1" applyFill="1" applyBorder="1" applyAlignment="1">
      <alignment horizontal="left" indent="2"/>
    </xf>
    <xf numFmtId="0" fontId="24" fillId="33" borderId="14" xfId="0" applyFont="1" applyFill="1" applyBorder="1" applyAlignment="1">
      <alignment horizontal="left" indent="2"/>
    </xf>
    <xf numFmtId="164" fontId="23" fillId="33" borderId="17" xfId="0" applyNumberFormat="1" applyFont="1" applyFill="1" applyBorder="1" applyAlignment="1">
      <alignment horizontal="right"/>
    </xf>
    <xf numFmtId="164" fontId="23" fillId="33" borderId="12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1" xfId="0" applyNumberFormat="1" applyFont="1" applyFill="1" applyBorder="1" applyAlignment="1">
      <alignment horizontal="right"/>
    </xf>
    <xf numFmtId="164" fontId="24" fillId="0" borderId="12" xfId="0" applyNumberFormat="1" applyFont="1" applyFill="1" applyBorder="1" applyAlignment="1">
      <alignment horizontal="right"/>
    </xf>
    <xf numFmtId="164" fontId="25" fillId="0" borderId="13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5" fillId="33" borderId="12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4" fillId="33" borderId="18" xfId="0" applyNumberFormat="1" applyFont="1" applyFill="1" applyBorder="1" applyAlignment="1">
      <alignment horizontal="right"/>
    </xf>
    <xf numFmtId="164" fontId="24" fillId="33" borderId="19" xfId="0" applyNumberFormat="1" applyFont="1" applyFill="1" applyBorder="1" applyAlignment="1">
      <alignment horizontal="right"/>
    </xf>
    <xf numFmtId="164" fontId="24" fillId="34" borderId="17" xfId="0" applyNumberFormat="1" applyFont="1" applyFill="1" applyBorder="1" applyAlignment="1">
      <alignment horizontal="right"/>
    </xf>
    <xf numFmtId="164" fontId="24" fillId="34" borderId="18" xfId="0" applyNumberFormat="1" applyFont="1" applyFill="1" applyBorder="1" applyAlignment="1">
      <alignment horizontal="right"/>
    </xf>
    <xf numFmtId="164" fontId="24" fillId="34" borderId="20" xfId="0" applyNumberFormat="1" applyFont="1" applyFill="1" applyBorder="1" applyAlignment="1">
      <alignment horizontal="right"/>
    </xf>
    <xf numFmtId="164" fontId="24" fillId="33" borderId="17" xfId="0" applyNumberFormat="1" applyFont="1" applyFill="1" applyBorder="1" applyAlignment="1">
      <alignment horizontal="right"/>
    </xf>
    <xf numFmtId="164" fontId="24" fillId="33" borderId="20" xfId="0" applyNumberFormat="1" applyFont="1" applyFill="1" applyBorder="1" applyAlignment="1">
      <alignment horizontal="right"/>
    </xf>
    <xf numFmtId="164" fontId="23" fillId="33" borderId="27" xfId="0" applyNumberFormat="1" applyFont="1" applyFill="1" applyBorder="1" applyAlignment="1">
      <alignment horizontal="right"/>
    </xf>
    <xf numFmtId="164" fontId="24" fillId="33" borderId="28" xfId="0" applyNumberFormat="1" applyFont="1" applyFill="1" applyBorder="1" applyAlignment="1">
      <alignment horizontal="right"/>
    </xf>
    <xf numFmtId="164" fontId="24" fillId="34" borderId="27" xfId="0" applyNumberFormat="1" applyFont="1" applyFill="1" applyBorder="1" applyAlignment="1">
      <alignment horizontal="right"/>
    </xf>
    <xf numFmtId="164" fontId="24" fillId="34" borderId="28" xfId="0" applyNumberFormat="1" applyFont="1" applyFill="1" applyBorder="1" applyAlignment="1">
      <alignment horizontal="right"/>
    </xf>
    <xf numFmtId="164" fontId="24" fillId="34" borderId="29" xfId="0" applyNumberFormat="1" applyFont="1" applyFill="1" applyBorder="1" applyAlignment="1">
      <alignment horizontal="right"/>
    </xf>
    <xf numFmtId="164" fontId="24" fillId="33" borderId="27" xfId="0" applyNumberFormat="1" applyFont="1" applyFill="1" applyBorder="1" applyAlignment="1">
      <alignment horizontal="right"/>
    </xf>
    <xf numFmtId="164" fontId="24" fillId="33" borderId="29" xfId="0" applyNumberFormat="1" applyFont="1" applyFill="1" applyBorder="1" applyAlignment="1">
      <alignment horizontal="right"/>
    </xf>
    <xf numFmtId="164" fontId="24" fillId="33" borderId="30" xfId="0" applyNumberFormat="1" applyFont="1" applyFill="1" applyBorder="1" applyAlignment="1">
      <alignment horizontal="right"/>
    </xf>
    <xf numFmtId="165" fontId="23" fillId="33" borderId="17" xfId="0" applyNumberFormat="1" applyFont="1" applyFill="1" applyBorder="1" applyAlignment="1">
      <alignment horizontal="right"/>
    </xf>
    <xf numFmtId="165" fontId="25" fillId="33" borderId="18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4" fillId="0" borderId="17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4" fillId="0" borderId="20" xfId="0" applyNumberFormat="1" applyFont="1" applyBorder="1" applyAlignment="1">
      <alignment horizontal="right"/>
    </xf>
    <xf numFmtId="165" fontId="25" fillId="33" borderId="17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2" fillId="33" borderId="27" xfId="0" applyNumberFormat="1" applyFont="1" applyFill="1" applyBorder="1" applyAlignment="1">
      <alignment horizontal="right"/>
    </xf>
    <xf numFmtId="165" fontId="25" fillId="33" borderId="28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4" borderId="27" xfId="0" applyNumberFormat="1" applyFont="1" applyFill="1" applyBorder="1" applyAlignment="1">
      <alignment horizontal="right"/>
    </xf>
    <xf numFmtId="165" fontId="25" fillId="34" borderId="28" xfId="0" applyNumberFormat="1" applyFont="1" applyFill="1" applyBorder="1" applyAlignment="1">
      <alignment horizontal="right"/>
    </xf>
    <xf numFmtId="165" fontId="25" fillId="34" borderId="29" xfId="0" applyNumberFormat="1" applyFont="1" applyFill="1" applyBorder="1" applyAlignment="1">
      <alignment horizontal="right"/>
    </xf>
    <xf numFmtId="165" fontId="25" fillId="33" borderId="27" xfId="0" applyNumberFormat="1" applyFont="1" applyFill="1" applyBorder="1" applyAlignment="1">
      <alignment horizontal="right"/>
    </xf>
    <xf numFmtId="165" fontId="25" fillId="33" borderId="29" xfId="0" applyNumberFormat="1" applyFont="1" applyFill="1" applyBorder="1" applyAlignment="1">
      <alignment horizontal="right"/>
    </xf>
    <xf numFmtId="1" fontId="22" fillId="36" borderId="32" xfId="0" applyNumberFormat="1" applyFont="1" applyFill="1" applyBorder="1" applyAlignment="1">
      <alignment horizontal="left" indent="1"/>
    </xf>
    <xf numFmtId="164" fontId="23" fillId="36" borderId="32" xfId="0" applyNumberFormat="1" applyFont="1" applyFill="1" applyBorder="1" applyAlignment="1">
      <alignment horizontal="right"/>
    </xf>
    <xf numFmtId="164" fontId="23" fillId="36" borderId="33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5" fontId="23" fillId="36" borderId="33" xfId="0" applyNumberFormat="1" applyFont="1" applyFill="1" applyBorder="1" applyAlignment="1">
      <alignment horizontal="right"/>
    </xf>
    <xf numFmtId="165" fontId="22" fillId="36" borderId="34" xfId="0" applyNumberFormat="1" applyFont="1" applyFill="1" applyBorder="1" applyAlignment="1">
      <alignment horizontal="right"/>
    </xf>
    <xf numFmtId="1" fontId="22" fillId="37" borderId="21" xfId="0" applyNumberFormat="1" applyFont="1" applyFill="1" applyBorder="1" applyAlignment="1">
      <alignment horizontal="left" indent="1"/>
    </xf>
    <xf numFmtId="164" fontId="23" fillId="37" borderId="21" xfId="0" applyNumberFormat="1" applyFont="1" applyFill="1" applyBorder="1" applyAlignment="1">
      <alignment horizontal="right"/>
    </xf>
    <xf numFmtId="164" fontId="23" fillId="37" borderId="24" xfId="0" applyNumberFormat="1" applyFont="1" applyFill="1" applyBorder="1" applyAlignment="1">
      <alignment horizontal="right"/>
    </xf>
    <xf numFmtId="164" fontId="23" fillId="37" borderId="31" xfId="0" applyNumberFormat="1" applyFont="1" applyFill="1" applyBorder="1" applyAlignment="1">
      <alignment horizontal="right"/>
    </xf>
    <xf numFmtId="165" fontId="23" fillId="37" borderId="24" xfId="0" applyNumberFormat="1" applyFont="1" applyFill="1" applyBorder="1" applyAlignment="1">
      <alignment horizontal="right"/>
    </xf>
    <xf numFmtId="165" fontId="22" fillId="37" borderId="31" xfId="0" applyNumberFormat="1" applyFont="1" applyFill="1" applyBorder="1" applyAlignment="1">
      <alignment horizontal="right"/>
    </xf>
    <xf numFmtId="167" fontId="0" fillId="0" borderId="0" xfId="0" applyNumberFormat="1"/>
    <xf numFmtId="1" fontId="29" fillId="36" borderId="35" xfId="0" applyNumberFormat="1" applyFont="1" applyFill="1" applyBorder="1" applyAlignment="1">
      <alignment horizontal="left" indent="1"/>
    </xf>
    <xf numFmtId="164" fontId="30" fillId="36" borderId="35" xfId="0" applyNumberFormat="1" applyFont="1" applyFill="1" applyBorder="1" applyAlignment="1">
      <alignment horizontal="right"/>
    </xf>
    <xf numFmtId="164" fontId="30" fillId="36" borderId="36" xfId="0" applyNumberFormat="1" applyFont="1" applyFill="1" applyBorder="1" applyAlignment="1">
      <alignment horizontal="right"/>
    </xf>
    <xf numFmtId="164" fontId="30" fillId="36" borderId="37" xfId="0" applyNumberFormat="1" applyFont="1" applyFill="1" applyBorder="1" applyAlignment="1">
      <alignment horizontal="right"/>
    </xf>
    <xf numFmtId="165" fontId="30" fillId="36" borderId="36" xfId="0" applyNumberFormat="1" applyFont="1" applyFill="1" applyBorder="1" applyAlignment="1">
      <alignment horizontal="right"/>
    </xf>
    <xf numFmtId="165" fontId="29" fillId="36" borderId="37" xfId="0" applyNumberFormat="1" applyFont="1" applyFill="1" applyBorder="1" applyAlignment="1">
      <alignment horizontal="right"/>
    </xf>
    <xf numFmtId="1" fontId="22" fillId="36" borderId="38" xfId="0" applyNumberFormat="1" applyFont="1" applyFill="1" applyBorder="1" applyAlignment="1">
      <alignment horizontal="left" indent="1"/>
    </xf>
    <xf numFmtId="164" fontId="23" fillId="36" borderId="38" xfId="0" applyNumberFormat="1" applyFont="1" applyFill="1" applyBorder="1" applyAlignment="1">
      <alignment horizontal="right"/>
    </xf>
    <xf numFmtId="164" fontId="23" fillId="36" borderId="39" xfId="0" applyNumberFormat="1" applyFont="1" applyFill="1" applyBorder="1" applyAlignment="1">
      <alignment horizontal="right"/>
    </xf>
    <xf numFmtId="164" fontId="23" fillId="36" borderId="40" xfId="0" applyNumberFormat="1" applyFont="1" applyFill="1" applyBorder="1" applyAlignment="1">
      <alignment horizontal="right"/>
    </xf>
    <xf numFmtId="165" fontId="23" fillId="36" borderId="39" xfId="0" applyNumberFormat="1" applyFont="1" applyFill="1" applyBorder="1" applyAlignment="1">
      <alignment horizontal="right"/>
    </xf>
    <xf numFmtId="165" fontId="22" fillId="36" borderId="40" xfId="0" applyNumberFormat="1" applyFont="1" applyFill="1" applyBorder="1" applyAlignment="1">
      <alignment horizontal="right"/>
    </xf>
    <xf numFmtId="1" fontId="22" fillId="36" borderId="41" xfId="0" applyNumberFormat="1" applyFont="1" applyFill="1" applyBorder="1" applyAlignment="1">
      <alignment horizontal="left" indent="1"/>
    </xf>
    <xf numFmtId="164" fontId="23" fillId="36" borderId="41" xfId="0" applyNumberFormat="1" applyFont="1" applyFill="1" applyBorder="1" applyAlignment="1">
      <alignment horizontal="right"/>
    </xf>
    <xf numFmtId="164" fontId="23" fillId="36" borderId="42" xfId="0" applyNumberFormat="1" applyFont="1" applyFill="1" applyBorder="1" applyAlignment="1">
      <alignment horizontal="right"/>
    </xf>
    <xf numFmtId="164" fontId="23" fillId="36" borderId="43" xfId="0" applyNumberFormat="1" applyFont="1" applyFill="1" applyBorder="1" applyAlignment="1">
      <alignment horizontal="right"/>
    </xf>
    <xf numFmtId="165" fontId="23" fillId="36" borderId="42" xfId="0" applyNumberFormat="1" applyFont="1" applyFill="1" applyBorder="1" applyAlignment="1">
      <alignment horizontal="right"/>
    </xf>
    <xf numFmtId="165" fontId="22" fillId="36" borderId="43" xfId="0" applyNumberFormat="1" applyFont="1" applyFill="1" applyBorder="1" applyAlignment="1">
      <alignment horizontal="right"/>
    </xf>
    <xf numFmtId="1" fontId="29" fillId="37" borderId="44" xfId="0" applyNumberFormat="1" applyFont="1" applyFill="1" applyBorder="1" applyAlignment="1">
      <alignment horizontal="left" indent="1"/>
    </xf>
    <xf numFmtId="164" fontId="30" fillId="37" borderId="44" xfId="0" applyNumberFormat="1" applyFont="1" applyFill="1" applyBorder="1" applyAlignment="1">
      <alignment horizontal="right"/>
    </xf>
    <xf numFmtId="164" fontId="30" fillId="37" borderId="45" xfId="0" applyNumberFormat="1" applyFont="1" applyFill="1" applyBorder="1" applyAlignment="1">
      <alignment horizontal="right"/>
    </xf>
    <xf numFmtId="164" fontId="30" fillId="37" borderId="46" xfId="0" applyNumberFormat="1" applyFont="1" applyFill="1" applyBorder="1" applyAlignment="1">
      <alignment horizontal="right"/>
    </xf>
    <xf numFmtId="165" fontId="30" fillId="37" borderId="45" xfId="0" applyNumberFormat="1" applyFont="1" applyFill="1" applyBorder="1" applyAlignment="1">
      <alignment horizontal="right"/>
    </xf>
    <xf numFmtId="165" fontId="29" fillId="37" borderId="46" xfId="0" applyNumberFormat="1" applyFont="1" applyFill="1" applyBorder="1" applyAlignment="1">
      <alignment horizontal="right"/>
    </xf>
    <xf numFmtId="164" fontId="23" fillId="33" borderId="49" xfId="0" applyNumberFormat="1" applyFont="1" applyFill="1" applyBorder="1" applyAlignment="1">
      <alignment horizontal="right"/>
    </xf>
    <xf numFmtId="164" fontId="25" fillId="33" borderId="50" xfId="0" applyNumberFormat="1" applyFont="1" applyFill="1" applyBorder="1" applyAlignment="1">
      <alignment horizontal="right"/>
    </xf>
    <xf numFmtId="164" fontId="31" fillId="33" borderId="50" xfId="0" applyNumberFormat="1" applyFont="1" applyFill="1" applyBorder="1" applyAlignment="1">
      <alignment horizontal="right"/>
    </xf>
    <xf numFmtId="164" fontId="31" fillId="33" borderId="51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>
      <alignment horizontal="right"/>
    </xf>
    <xf numFmtId="164" fontId="24" fillId="0" borderId="52" xfId="0" applyNumberFormat="1" applyFont="1" applyBorder="1" applyAlignment="1">
      <alignment horizontal="right"/>
    </xf>
    <xf numFmtId="164" fontId="25" fillId="33" borderId="49" xfId="0" applyNumberFormat="1" applyFont="1" applyFill="1" applyBorder="1" applyAlignment="1">
      <alignment horizontal="right"/>
    </xf>
    <xf numFmtId="164" fontId="25" fillId="33" borderId="52" xfId="0" applyNumberFormat="1" applyFont="1" applyFill="1" applyBorder="1" applyAlignment="1">
      <alignment horizontal="right"/>
    </xf>
    <xf numFmtId="164" fontId="25" fillId="33" borderId="51" xfId="0" applyNumberFormat="1" applyFont="1" applyFill="1" applyBorder="1" applyAlignment="1">
      <alignment horizontal="right"/>
    </xf>
    <xf numFmtId="164" fontId="31" fillId="33" borderId="13" xfId="0" applyNumberFormat="1" applyFont="1" applyFill="1" applyBorder="1" applyAlignment="1">
      <alignment horizontal="right"/>
    </xf>
    <xf numFmtId="164" fontId="32" fillId="36" borderId="38" xfId="0" applyNumberFormat="1" applyFont="1" applyFill="1" applyBorder="1" applyAlignment="1">
      <alignment horizontal="right"/>
    </xf>
    <xf numFmtId="164" fontId="32" fillId="36" borderId="33" xfId="0" applyNumberFormat="1" applyFont="1" applyFill="1" applyBorder="1" applyAlignment="1">
      <alignment horizontal="right"/>
    </xf>
    <xf numFmtId="164" fontId="33" fillId="36" borderId="36" xfId="0" applyNumberFormat="1" applyFont="1" applyFill="1" applyBorder="1" applyAlignment="1">
      <alignment horizontal="right"/>
    </xf>
    <xf numFmtId="164" fontId="33" fillId="37" borderId="45" xfId="0" applyNumberFormat="1" applyFont="1" applyFill="1" applyBorder="1" applyAlignment="1">
      <alignment horizontal="right"/>
    </xf>
    <xf numFmtId="164" fontId="25" fillId="0" borderId="50" xfId="0" applyNumberFormat="1" applyFont="1" applyFill="1" applyBorder="1" applyAlignment="1">
      <alignment horizontal="right"/>
    </xf>
    <xf numFmtId="164" fontId="0" fillId="0" borderId="0" xfId="0" applyNumberFormat="1"/>
    <xf numFmtId="164" fontId="23" fillId="36" borderId="53" xfId="0" applyNumberFormat="1" applyFont="1" applyFill="1" applyBorder="1" applyAlignment="1">
      <alignment horizontal="right"/>
    </xf>
    <xf numFmtId="164" fontId="0" fillId="0" borderId="0" xfId="0" applyNumberFormat="1" applyBorder="1"/>
    <xf numFmtId="164" fontId="23" fillId="33" borderId="56" xfId="0" applyNumberFormat="1" applyFont="1" applyFill="1" applyBorder="1" applyAlignment="1">
      <alignment horizontal="right"/>
    </xf>
    <xf numFmtId="164" fontId="31" fillId="33" borderId="57" xfId="0" applyNumberFormat="1" applyFont="1" applyFill="1" applyBorder="1" applyAlignment="1">
      <alignment horizontal="right"/>
    </xf>
    <xf numFmtId="164" fontId="31" fillId="33" borderId="58" xfId="0" applyNumberFormat="1" applyFont="1" applyFill="1" applyBorder="1" applyAlignment="1">
      <alignment horizontal="right"/>
    </xf>
    <xf numFmtId="164" fontId="24" fillId="0" borderId="56" xfId="0" applyNumberFormat="1" applyFont="1" applyFill="1" applyBorder="1" applyAlignment="1">
      <alignment horizontal="right"/>
    </xf>
    <xf numFmtId="164" fontId="31" fillId="0" borderId="50" xfId="0" applyNumberFormat="1" applyFont="1" applyFill="1" applyBorder="1" applyAlignment="1">
      <alignment horizontal="right"/>
    </xf>
    <xf numFmtId="164" fontId="31" fillId="0" borderId="57" xfId="0" applyNumberFormat="1" applyFont="1" applyFill="1" applyBorder="1" applyAlignment="1">
      <alignment horizontal="right"/>
    </xf>
    <xf numFmtId="164" fontId="34" fillId="0" borderId="52" xfId="0" applyNumberFormat="1" applyFont="1" applyBorder="1" applyAlignment="1">
      <alignment horizontal="right"/>
    </xf>
    <xf numFmtId="164" fontId="34" fillId="0" borderId="59" xfId="0" applyNumberFormat="1" applyFont="1" applyBorder="1" applyAlignment="1">
      <alignment horizontal="right"/>
    </xf>
    <xf numFmtId="164" fontId="25" fillId="33" borderId="56" xfId="0" applyNumberFormat="1" applyFont="1" applyFill="1" applyBorder="1" applyAlignment="1">
      <alignment horizontal="right"/>
    </xf>
    <xf numFmtId="164" fontId="25" fillId="33" borderId="57" xfId="0" applyNumberFormat="1" applyFont="1" applyFill="1" applyBorder="1" applyAlignment="1">
      <alignment horizontal="right"/>
    </xf>
    <xf numFmtId="164" fontId="31" fillId="33" borderId="52" xfId="0" applyNumberFormat="1" applyFont="1" applyFill="1" applyBorder="1" applyAlignment="1">
      <alignment horizontal="right"/>
    </xf>
    <xf numFmtId="164" fontId="25" fillId="33" borderId="58" xfId="0" applyNumberFormat="1" applyFont="1" applyFill="1" applyBorder="1" applyAlignment="1">
      <alignment horizontal="right"/>
    </xf>
    <xf numFmtId="164" fontId="32" fillId="36" borderId="60" xfId="0" applyNumberFormat="1" applyFont="1" applyFill="1" applyBorder="1" applyAlignment="1">
      <alignment horizontal="right"/>
    </xf>
    <xf numFmtId="0" fontId="22" fillId="35" borderId="22" xfId="0" applyFont="1" applyFill="1" applyBorder="1" applyAlignment="1">
      <alignment horizontal="center" vertical="top" wrapText="1"/>
    </xf>
    <xf numFmtId="0" fontId="22" fillId="35" borderId="23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horizontal="center"/>
    </xf>
    <xf numFmtId="0" fontId="22" fillId="35" borderId="11" xfId="0" applyFont="1" applyFill="1" applyBorder="1" applyAlignment="1">
      <alignment horizontal="center"/>
    </xf>
    <xf numFmtId="0" fontId="22" fillId="35" borderId="25" xfId="0" applyFont="1" applyFill="1" applyBorder="1" applyAlignment="1">
      <alignment horizontal="center" vertical="top" wrapText="1"/>
    </xf>
    <xf numFmtId="0" fontId="22" fillId="35" borderId="26" xfId="0" applyFont="1" applyFill="1" applyBorder="1" applyAlignment="1">
      <alignment horizontal="center" vertical="top" wrapText="1"/>
    </xf>
    <xf numFmtId="0" fontId="22" fillId="35" borderId="15" xfId="0" applyFont="1" applyFill="1" applyBorder="1" applyAlignment="1">
      <alignment horizontal="center" vertical="top" wrapText="1"/>
    </xf>
    <xf numFmtId="0" fontId="22" fillId="35" borderId="16" xfId="0" applyFont="1" applyFill="1" applyBorder="1" applyAlignment="1">
      <alignment horizontal="center" vertical="top" wrapText="1"/>
    </xf>
    <xf numFmtId="0" fontId="22" fillId="35" borderId="47" xfId="0" applyFont="1" applyFill="1" applyBorder="1" applyAlignment="1">
      <alignment horizontal="center" vertical="top" wrapText="1"/>
    </xf>
    <xf numFmtId="0" fontId="22" fillId="35" borderId="48" xfId="0" applyFont="1" applyFill="1" applyBorder="1" applyAlignment="1">
      <alignment horizontal="center" vertical="top" wrapText="1"/>
    </xf>
    <xf numFmtId="0" fontId="22" fillId="35" borderId="54" xfId="0" applyFont="1" applyFill="1" applyBorder="1" applyAlignment="1">
      <alignment horizontal="center" vertical="top" wrapText="1"/>
    </xf>
    <xf numFmtId="0" fontId="22" fillId="35" borderId="55" xfId="0" applyFont="1" applyFill="1" applyBorder="1" applyAlignment="1">
      <alignment horizontal="center" vertical="top" wrapText="1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_Veronsaajan Jako-osuudet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tabSelected="1" workbookViewId="0">
      <pane xSplit="1" topLeftCell="B1" activePane="topRight" state="frozen"/>
      <selection pane="topRight" activeCell="A38" sqref="A38"/>
    </sheetView>
  </sheetViews>
  <sheetFormatPr defaultRowHeight="12.75" x14ac:dyDescent="0.2"/>
  <cols>
    <col min="1" max="1" width="56.28515625" customWidth="1"/>
    <col min="2" max="2" width="15.7109375" style="5" customWidth="1"/>
    <col min="3" max="4" width="17.7109375" customWidth="1"/>
    <col min="5" max="6" width="17.7109375" style="5" customWidth="1"/>
    <col min="7" max="8" width="15.7109375" style="5" customWidth="1"/>
    <col min="9" max="10" width="15.710937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ht="19.5" x14ac:dyDescent="0.3">
      <c r="A2" s="2" t="s">
        <v>22</v>
      </c>
      <c r="B2" s="2"/>
      <c r="C2" s="3"/>
      <c r="D2" s="3"/>
      <c r="E2" s="3"/>
      <c r="F2" s="3"/>
      <c r="G2" s="3"/>
      <c r="H2" s="3"/>
      <c r="I2" s="4"/>
    </row>
    <row r="3" spans="1:13" ht="13.5" thickBot="1" x14ac:dyDescent="0.25">
      <c r="A3" s="3"/>
      <c r="B3" s="6"/>
      <c r="C3" s="13"/>
      <c r="D3" s="3"/>
      <c r="E3" s="3"/>
      <c r="F3" s="3"/>
      <c r="G3" s="3"/>
      <c r="H3" s="13"/>
      <c r="I3" s="3"/>
    </row>
    <row r="4" spans="1:13" ht="15.6" customHeight="1" x14ac:dyDescent="0.2">
      <c r="A4" s="133" t="s">
        <v>1</v>
      </c>
      <c r="B4" s="131" t="s">
        <v>23</v>
      </c>
      <c r="C4" s="131" t="s">
        <v>37</v>
      </c>
      <c r="D4" s="139" t="s">
        <v>35</v>
      </c>
      <c r="E4" s="139" t="s">
        <v>36</v>
      </c>
      <c r="F4" s="141" t="s">
        <v>38</v>
      </c>
      <c r="G4" s="137" t="s">
        <v>39</v>
      </c>
      <c r="H4" s="135" t="s">
        <v>21</v>
      </c>
      <c r="I4" s="137" t="s">
        <v>25</v>
      </c>
      <c r="J4" s="135" t="s">
        <v>20</v>
      </c>
    </row>
    <row r="5" spans="1:13" ht="36.6" customHeight="1" x14ac:dyDescent="0.2">
      <c r="A5" s="134"/>
      <c r="B5" s="132"/>
      <c r="C5" s="132"/>
      <c r="D5" s="140"/>
      <c r="E5" s="140"/>
      <c r="F5" s="142"/>
      <c r="G5" s="138"/>
      <c r="H5" s="136"/>
      <c r="I5" s="138"/>
      <c r="J5" s="136"/>
    </row>
    <row r="6" spans="1:13" ht="15.75" x14ac:dyDescent="0.25">
      <c r="A6" s="16" t="s">
        <v>8</v>
      </c>
      <c r="B6" s="24"/>
      <c r="C6" s="24"/>
      <c r="D6" s="100"/>
      <c r="E6" s="100"/>
      <c r="F6" s="118"/>
      <c r="G6" s="23"/>
      <c r="H6" s="39"/>
      <c r="I6" s="47"/>
      <c r="J6" s="55"/>
    </row>
    <row r="7" spans="1:13" ht="15.75" x14ac:dyDescent="0.25">
      <c r="A7" s="17" t="s">
        <v>9</v>
      </c>
      <c r="B7" s="25">
        <v>7847.8856706699999</v>
      </c>
      <c r="C7" s="25">
        <v>8676</v>
      </c>
      <c r="D7" s="101"/>
      <c r="E7" s="101">
        <f>C7+120</f>
        <v>8796</v>
      </c>
      <c r="F7" s="119">
        <v>9046</v>
      </c>
      <c r="G7" s="32">
        <v>9117.0561654400008</v>
      </c>
      <c r="H7" s="40">
        <f>G7/F7*100</f>
        <v>100.78549818085342</v>
      </c>
      <c r="I7" s="48">
        <f>(F7/B7-1)*100</f>
        <v>15.266714878476485</v>
      </c>
      <c r="J7" s="56">
        <v>16.170000000000002</v>
      </c>
    </row>
    <row r="8" spans="1:13" ht="15.75" x14ac:dyDescent="0.25">
      <c r="A8" s="17" t="s">
        <v>10</v>
      </c>
      <c r="B8" s="25">
        <v>3227.1976884000001</v>
      </c>
      <c r="C8" s="109">
        <v>2477</v>
      </c>
      <c r="D8" s="102"/>
      <c r="E8" s="102"/>
      <c r="F8" s="119"/>
      <c r="G8" s="32">
        <v>2432.7586646899999</v>
      </c>
      <c r="H8" s="40">
        <f>G8/C8*100</f>
        <v>98.21391460193783</v>
      </c>
      <c r="I8" s="48">
        <f>(C8/B8-1)*100</f>
        <v>-23.24610268210553</v>
      </c>
      <c r="J8" s="56">
        <v>-24.62</v>
      </c>
    </row>
    <row r="9" spans="1:13" ht="15.75" x14ac:dyDescent="0.25">
      <c r="A9" s="17" t="s">
        <v>11</v>
      </c>
      <c r="B9" s="25">
        <v>207.00543963999999</v>
      </c>
      <c r="C9" s="109">
        <v>159</v>
      </c>
      <c r="D9" s="102"/>
      <c r="E9" s="102"/>
      <c r="F9" s="119"/>
      <c r="G9" s="32">
        <v>141.65189419999999</v>
      </c>
      <c r="H9" s="40">
        <f>G9/C9*100</f>
        <v>89.08924163522012</v>
      </c>
      <c r="I9" s="48">
        <f>(C9/B9-1)*100</f>
        <v>-23.19042423401314</v>
      </c>
      <c r="J9" s="56">
        <v>-31.57</v>
      </c>
    </row>
    <row r="10" spans="1:13" s="5" customFormat="1" ht="15.75" x14ac:dyDescent="0.25">
      <c r="A10" s="17" t="s">
        <v>5</v>
      </c>
      <c r="B10" s="25">
        <v>646.21163925999997</v>
      </c>
      <c r="C10" s="25">
        <v>630</v>
      </c>
      <c r="D10" s="101"/>
      <c r="E10" s="102">
        <f>C10-120</f>
        <v>510</v>
      </c>
      <c r="F10" s="119"/>
      <c r="G10" s="32">
        <v>499.06010931999998</v>
      </c>
      <c r="H10" s="40">
        <f>G10/E10*100</f>
        <v>97.854923396078433</v>
      </c>
      <c r="I10" s="48">
        <f>(E10/B10-1)*100</f>
        <v>-21.078487446617455</v>
      </c>
      <c r="J10" s="56">
        <v>-22.77</v>
      </c>
    </row>
    <row r="11" spans="1:13" s="5" customFormat="1" ht="15.75" x14ac:dyDescent="0.25">
      <c r="A11" s="18" t="s">
        <v>4</v>
      </c>
      <c r="B11" s="26">
        <v>133.78469125999999</v>
      </c>
      <c r="C11" s="26">
        <v>133</v>
      </c>
      <c r="D11" s="103"/>
      <c r="E11" s="103"/>
      <c r="F11" s="120">
        <v>137.5</v>
      </c>
      <c r="G11" s="33">
        <v>137.5</v>
      </c>
      <c r="H11" s="40">
        <f>G11/F11*100</f>
        <v>100</v>
      </c>
      <c r="I11" s="49">
        <f>(F11/B11-1)*100</f>
        <v>2.7770806248523572</v>
      </c>
      <c r="J11" s="57">
        <v>3.1</v>
      </c>
      <c r="M11" s="75"/>
    </row>
    <row r="12" spans="1:13" ht="15.75" x14ac:dyDescent="0.25">
      <c r="A12" s="19" t="s">
        <v>12</v>
      </c>
      <c r="B12" s="27"/>
      <c r="C12" s="27"/>
      <c r="D12" s="104"/>
      <c r="E12" s="104"/>
      <c r="F12" s="121"/>
      <c r="G12" s="34"/>
      <c r="H12" s="41"/>
      <c r="I12" s="50"/>
      <c r="J12" s="58"/>
    </row>
    <row r="13" spans="1:13" ht="15.75" x14ac:dyDescent="0.25">
      <c r="A13" s="20" t="s">
        <v>14</v>
      </c>
      <c r="B13" s="28">
        <v>16433.74764727</v>
      </c>
      <c r="C13" s="28">
        <v>17030</v>
      </c>
      <c r="D13" s="114">
        <f>C13-165</f>
        <v>16865</v>
      </c>
      <c r="E13" s="122">
        <f>D13-247</f>
        <v>16618</v>
      </c>
      <c r="F13" s="123"/>
      <c r="G13" s="35">
        <v>14098.74607492</v>
      </c>
      <c r="H13" s="42" t="s">
        <v>15</v>
      </c>
      <c r="I13" s="51">
        <f>(E13/B13-1)*100</f>
        <v>1.121182804341081</v>
      </c>
      <c r="J13" s="59">
        <v>0.75</v>
      </c>
    </row>
    <row r="14" spans="1:13" ht="15.75" x14ac:dyDescent="0.25">
      <c r="A14" s="21" t="s">
        <v>13</v>
      </c>
      <c r="B14" s="29">
        <v>712.30925921000005</v>
      </c>
      <c r="C14" s="29">
        <v>706</v>
      </c>
      <c r="D14" s="105"/>
      <c r="E14" s="124">
        <f>C14+42</f>
        <v>748</v>
      </c>
      <c r="F14" s="125"/>
      <c r="G14" s="36">
        <v>749.58441788999994</v>
      </c>
      <c r="H14" s="43">
        <f>G14/E14*100</f>
        <v>100.21182057352939</v>
      </c>
      <c r="I14" s="52">
        <f>(E14/B14-1)*100</f>
        <v>5.010568138561533</v>
      </c>
      <c r="J14" s="60">
        <v>5.23</v>
      </c>
    </row>
    <row r="15" spans="1:13" ht="15.75" x14ac:dyDescent="0.25">
      <c r="A15" s="16" t="s">
        <v>2</v>
      </c>
      <c r="B15" s="30"/>
      <c r="C15" s="30"/>
      <c r="D15" s="106"/>
      <c r="E15" s="106"/>
      <c r="F15" s="126"/>
      <c r="G15" s="37"/>
      <c r="H15" s="44"/>
      <c r="I15" s="53"/>
      <c r="J15" s="61"/>
    </row>
    <row r="16" spans="1:13" s="5" customFormat="1" ht="15.75" x14ac:dyDescent="0.25">
      <c r="A16" s="17" t="s">
        <v>6</v>
      </c>
      <c r="B16" s="25">
        <v>586.39499755999998</v>
      </c>
      <c r="C16" s="25">
        <v>581</v>
      </c>
      <c r="D16" s="101"/>
      <c r="E16" s="101">
        <f>C16+80</f>
        <v>661</v>
      </c>
      <c r="F16" s="119">
        <v>711</v>
      </c>
      <c r="G16" s="32">
        <v>702.16357015999995</v>
      </c>
      <c r="H16" s="40">
        <f>G16/F16*100</f>
        <v>98.757182863572424</v>
      </c>
      <c r="I16" s="48">
        <f>(F16/B16-1)*100</f>
        <v>21.249329028808852</v>
      </c>
      <c r="J16" s="56">
        <v>19.739999999999998</v>
      </c>
    </row>
    <row r="17" spans="1:10" s="5" customFormat="1" ht="15.75" x14ac:dyDescent="0.25">
      <c r="A17" s="17" t="s">
        <v>3</v>
      </c>
      <c r="B17" s="25">
        <v>214.95162199999999</v>
      </c>
      <c r="C17" s="109">
        <v>235</v>
      </c>
      <c r="D17" s="101"/>
      <c r="E17" s="101"/>
      <c r="F17" s="127"/>
      <c r="G17" s="32">
        <v>218.39516538999999</v>
      </c>
      <c r="H17" s="40">
        <f>G17/C17*100</f>
        <v>92.934112931914896</v>
      </c>
      <c r="I17" s="48">
        <f>(C17/B17-1)*100</f>
        <v>9.3269256651620012</v>
      </c>
      <c r="J17" s="56">
        <v>1.6</v>
      </c>
    </row>
    <row r="18" spans="1:10" s="5" customFormat="1" ht="15.75" x14ac:dyDescent="0.25">
      <c r="A18" s="22" t="s">
        <v>16</v>
      </c>
      <c r="B18" s="31">
        <f>B20-SUM(B7:B17)</f>
        <v>8730.2842063800017</v>
      </c>
      <c r="C18" s="31">
        <f>C20-SUM(C7:C17)</f>
        <v>9165.5480000000025</v>
      </c>
      <c r="D18" s="107">
        <f>C18-25.4</f>
        <v>9140.1480000000029</v>
      </c>
      <c r="E18" s="107">
        <f>D18-235</f>
        <v>8905.1480000000029</v>
      </c>
      <c r="F18" s="128">
        <f>E18-235</f>
        <v>8670.1480000000029</v>
      </c>
      <c r="G18" s="38">
        <v>1.1086113000000068</v>
      </c>
      <c r="H18" s="45" t="s">
        <v>15</v>
      </c>
      <c r="I18" s="54">
        <f>(F18/B18-1)*100</f>
        <v>-0.68882300917594286</v>
      </c>
      <c r="J18" s="62" t="s">
        <v>15</v>
      </c>
    </row>
    <row r="19" spans="1:10" s="5" customFormat="1" ht="15.75" x14ac:dyDescent="0.25">
      <c r="A19" s="18" t="s">
        <v>17</v>
      </c>
      <c r="B19" s="26"/>
      <c r="C19" s="26"/>
      <c r="D19" s="108"/>
      <c r="E19" s="108"/>
      <c r="F19" s="129"/>
      <c r="G19" s="33">
        <v>74.164791340000008</v>
      </c>
      <c r="H19" s="46" t="s">
        <v>15</v>
      </c>
      <c r="I19" s="49"/>
      <c r="J19" s="57">
        <v>23.42</v>
      </c>
    </row>
    <row r="20" spans="1:10" ht="16.5" thickBot="1" x14ac:dyDescent="0.3">
      <c r="A20" s="88" t="s">
        <v>28</v>
      </c>
      <c r="B20" s="89">
        <v>38739.772861650003</v>
      </c>
      <c r="C20" s="89">
        <v>39792.548000000003</v>
      </c>
      <c r="D20" s="116">
        <f>C20-190.4</f>
        <v>39602.148000000001</v>
      </c>
      <c r="E20" s="116">
        <f>D20-360</f>
        <v>39242.148000000001</v>
      </c>
      <c r="F20" s="130">
        <v>39559.347999999998</v>
      </c>
      <c r="G20" s="90">
        <f>SUM(G7:G19)</f>
        <v>28172.18946465</v>
      </c>
      <c r="H20" s="91" t="s">
        <v>15</v>
      </c>
      <c r="I20" s="92">
        <f>(F20/B20-1)*100</f>
        <v>2.1155909748797885</v>
      </c>
      <c r="J20" s="93">
        <v>1.96</v>
      </c>
    </row>
    <row r="21" spans="1:10" s="5" customFormat="1" ht="15.75" x14ac:dyDescent="0.25">
      <c r="A21" s="82" t="s">
        <v>29</v>
      </c>
      <c r="B21" s="83">
        <f>B23-B20-B22</f>
        <v>7431.8699806399945</v>
      </c>
      <c r="C21" s="83">
        <f>C23-C20-C22</f>
        <v>7546.8789999999981</v>
      </c>
      <c r="D21" s="83">
        <f>D23-D20-D22</f>
        <v>8281.3079999999973</v>
      </c>
      <c r="E21" s="83">
        <f>E23-E20-E22</f>
        <v>8408.7559999999976</v>
      </c>
      <c r="F21" s="110">
        <f>F23-F20-F22</f>
        <v>8187.5870000000004</v>
      </c>
      <c r="G21" s="84"/>
      <c r="H21" s="85"/>
      <c r="I21" s="86">
        <f>(F21/B21-1)*100</f>
        <v>10.168598499821012</v>
      </c>
      <c r="J21" s="87"/>
    </row>
    <row r="22" spans="1:10" s="5" customFormat="1" ht="16.5" thickBot="1" x14ac:dyDescent="0.3">
      <c r="A22" s="63" t="s">
        <v>30</v>
      </c>
      <c r="B22" s="64">
        <v>6419.5156233899997</v>
      </c>
      <c r="C22" s="64">
        <v>6724.3440000000001</v>
      </c>
      <c r="D22" s="65">
        <f>C22-23.806</f>
        <v>6700.5380000000005</v>
      </c>
      <c r="E22" s="65">
        <f>D22+327.406</f>
        <v>7027.9440000000004</v>
      </c>
      <c r="F22" s="111">
        <v>6999.29</v>
      </c>
      <c r="G22" s="65"/>
      <c r="H22" s="66"/>
      <c r="I22" s="67">
        <f>(F22/B22-1)*100</f>
        <v>9.0314349340867359</v>
      </c>
      <c r="J22" s="68"/>
    </row>
    <row r="23" spans="1:10" s="5" customFormat="1" ht="17.25" x14ac:dyDescent="0.3">
      <c r="A23" s="76" t="s">
        <v>32</v>
      </c>
      <c r="B23" s="77">
        <v>52591.158465679997</v>
      </c>
      <c r="C23" s="77">
        <v>54063.771000000001</v>
      </c>
      <c r="D23" s="78">
        <f>C23+520.223</f>
        <v>54583.993999999999</v>
      </c>
      <c r="E23" s="78">
        <f>D23+94.854</f>
        <v>54678.847999999998</v>
      </c>
      <c r="F23" s="112">
        <v>54746.224999999999</v>
      </c>
      <c r="G23" s="78"/>
      <c r="H23" s="79"/>
      <c r="I23" s="80">
        <f>(F23/B23-1)*100</f>
        <v>4.0977734607735572</v>
      </c>
      <c r="J23" s="81"/>
    </row>
    <row r="24" spans="1:10" s="5" customFormat="1" ht="18" thickBot="1" x14ac:dyDescent="0.35">
      <c r="A24" s="94" t="s">
        <v>33</v>
      </c>
      <c r="B24" s="95">
        <v>54587.356209520003</v>
      </c>
      <c r="C24" s="95">
        <v>54063.771000000001</v>
      </c>
      <c r="D24" s="96">
        <f>C24+520.223</f>
        <v>54583.993999999999</v>
      </c>
      <c r="E24" s="96">
        <f>D24+94.854</f>
        <v>54678.847999999998</v>
      </c>
      <c r="F24" s="113">
        <v>54746.224999999999</v>
      </c>
      <c r="G24" s="96"/>
      <c r="H24" s="97"/>
      <c r="I24" s="98">
        <f>(F24/B24-1)*100</f>
        <v>0.29103587627548055</v>
      </c>
      <c r="J24" s="99"/>
    </row>
    <row r="25" spans="1:10" s="5" customFormat="1" ht="16.5" thickBot="1" x14ac:dyDescent="0.3">
      <c r="A25" s="69" t="s">
        <v>31</v>
      </c>
      <c r="B25" s="70">
        <f>B23-B24</f>
        <v>-1996.1977438400063</v>
      </c>
      <c r="C25" s="70" t="s">
        <v>15</v>
      </c>
      <c r="D25" s="70" t="s">
        <v>15</v>
      </c>
      <c r="E25" s="70" t="s">
        <v>15</v>
      </c>
      <c r="F25" s="70" t="s">
        <v>15</v>
      </c>
      <c r="G25" s="71"/>
      <c r="H25" s="72"/>
      <c r="I25" s="73"/>
      <c r="J25" s="74"/>
    </row>
    <row r="26" spans="1:10" ht="13.9" customHeight="1" x14ac:dyDescent="0.2">
      <c r="A26" s="15" t="s">
        <v>7</v>
      </c>
      <c r="B26" s="7"/>
      <c r="C26" s="8"/>
      <c r="D26" s="8"/>
      <c r="E26" s="8"/>
      <c r="F26" s="8"/>
      <c r="G26" s="8"/>
      <c r="H26" s="8"/>
      <c r="I26" s="8"/>
    </row>
    <row r="27" spans="1:10" s="5" customFormat="1" ht="13.9" customHeight="1" x14ac:dyDescent="0.2">
      <c r="A27" s="10" t="s">
        <v>34</v>
      </c>
      <c r="B27" s="7"/>
      <c r="C27" s="8"/>
      <c r="D27" s="8"/>
      <c r="E27" s="117"/>
      <c r="F27" s="117"/>
      <c r="G27" s="8"/>
      <c r="H27" s="8"/>
      <c r="I27" s="8"/>
    </row>
    <row r="28" spans="1:10" s="5" customFormat="1" ht="13.9" customHeight="1" x14ac:dyDescent="0.2">
      <c r="A28" s="10"/>
      <c r="B28" s="7"/>
      <c r="C28" s="8"/>
      <c r="D28" s="8"/>
      <c r="E28" s="8"/>
      <c r="F28" s="8"/>
      <c r="G28" s="8"/>
      <c r="H28" s="8"/>
      <c r="I28" s="8"/>
    </row>
    <row r="29" spans="1:10" s="5" customFormat="1" ht="13.9" customHeight="1" x14ac:dyDescent="0.2">
      <c r="A29" s="9" t="s">
        <v>41</v>
      </c>
      <c r="B29" s="7"/>
      <c r="C29" s="8"/>
      <c r="D29" s="8"/>
      <c r="E29" s="117"/>
      <c r="F29" s="117"/>
      <c r="G29" s="8"/>
      <c r="H29" s="8"/>
      <c r="I29" s="8"/>
    </row>
    <row r="30" spans="1:10" s="5" customFormat="1" ht="13.9" customHeight="1" x14ac:dyDescent="0.2">
      <c r="A30" s="9" t="s">
        <v>26</v>
      </c>
      <c r="B30" s="7"/>
      <c r="C30" s="8"/>
      <c r="D30" s="14"/>
      <c r="E30" s="14"/>
      <c r="F30" s="14"/>
      <c r="G30" s="14"/>
      <c r="H30" s="8"/>
      <c r="I30" s="8"/>
    </row>
    <row r="31" spans="1:10" s="5" customFormat="1" ht="13.9" customHeight="1" x14ac:dyDescent="0.2">
      <c r="A31" s="9" t="s">
        <v>40</v>
      </c>
      <c r="B31" s="7"/>
      <c r="C31" s="8"/>
      <c r="D31" s="8"/>
      <c r="E31" s="8"/>
      <c r="F31" s="8"/>
      <c r="G31" s="8"/>
      <c r="H31" s="8"/>
      <c r="I31" s="8"/>
    </row>
    <row r="32" spans="1:10" s="5" customFormat="1" ht="13.9" customHeight="1" x14ac:dyDescent="0.2">
      <c r="A32" s="10"/>
      <c r="B32" s="7"/>
      <c r="C32" s="8"/>
      <c r="D32" s="8"/>
      <c r="E32" s="8"/>
      <c r="F32" s="8"/>
      <c r="G32" s="8"/>
      <c r="H32" s="8"/>
      <c r="I32" s="8"/>
    </row>
    <row r="33" spans="1:9" ht="13.15" customHeight="1" x14ac:dyDescent="0.2">
      <c r="A33" s="12" t="s">
        <v>19</v>
      </c>
      <c r="B33" s="11"/>
      <c r="C33" s="11"/>
      <c r="D33" s="11"/>
      <c r="E33" s="11"/>
      <c r="F33" s="11"/>
      <c r="G33" s="11"/>
      <c r="H33" s="11"/>
      <c r="I33" s="11"/>
    </row>
    <row r="34" spans="1:9" ht="13.15" customHeight="1" x14ac:dyDescent="0.2">
      <c r="A34" s="12" t="s">
        <v>27</v>
      </c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9" t="s">
        <v>24</v>
      </c>
    </row>
    <row r="36" spans="1:9" x14ac:dyDescent="0.2">
      <c r="A36" s="12" t="s">
        <v>18</v>
      </c>
    </row>
    <row r="41" spans="1:9" x14ac:dyDescent="0.2">
      <c r="C41" s="115"/>
      <c r="D41" s="115"/>
    </row>
  </sheetData>
  <mergeCells count="10">
    <mergeCell ref="B4:B5"/>
    <mergeCell ref="A4:A5"/>
    <mergeCell ref="J4:J5"/>
    <mergeCell ref="C4:C5"/>
    <mergeCell ref="G4:G5"/>
    <mergeCell ref="I4:I5"/>
    <mergeCell ref="H4:H5"/>
    <mergeCell ref="D4:D5"/>
    <mergeCell ref="E4:E5"/>
    <mergeCell ref="F4:F5"/>
  </mergeCells>
  <pageMargins left="0.7" right="0.7" top="0.75" bottom="0.75" header="0.3" footer="0.3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2013-09-05T07:22:50Z</cp:lastPrinted>
  <dcterms:created xsi:type="dcterms:W3CDTF">2013-02-04T05:36:10Z</dcterms:created>
  <dcterms:modified xsi:type="dcterms:W3CDTF">2015-01-21T07:19:39Z</dcterms:modified>
</cp:coreProperties>
</file>